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413193AB-2255-4F68-9A9D-5F48D0E81483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Einbringungsquote (aktuell J.)" sheetId="3" r:id="rId1"/>
  </sheets>
  <definedNames>
    <definedName name="FGELDEIN">#REF!</definedName>
    <definedName name="FGRUNDEIN">#REF!</definedName>
    <definedName name="MGELDEIN">#REF!</definedName>
    <definedName name="MGRUNDEIN">#REF!</definedName>
    <definedName name="QuoteFrau">#REF!</definedName>
    <definedName name="QuoteMan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3" l="1"/>
  <c r="C45" i="3"/>
  <c r="C32" i="3"/>
  <c r="C33" i="3"/>
  <c r="C39" i="3"/>
  <c r="F39" i="3" s="1"/>
  <c r="C40" i="3"/>
  <c r="F40" i="3" s="1"/>
  <c r="C38" i="3"/>
  <c r="F38" i="3" s="1"/>
  <c r="C37" i="3"/>
  <c r="F37" i="3" s="1"/>
  <c r="F12" i="3"/>
  <c r="F13" i="3"/>
  <c r="F14" i="3"/>
  <c r="F15" i="3"/>
  <c r="F20" i="3"/>
  <c r="F21" i="3"/>
  <c r="F22" i="3"/>
  <c r="F23" i="3"/>
  <c r="F67" i="3" s="1"/>
  <c r="F11" i="3"/>
  <c r="C26" i="3"/>
  <c r="F26" i="3" s="1"/>
  <c r="C16" i="3"/>
  <c r="C43" i="3" s="1"/>
  <c r="C25" i="3"/>
  <c r="F25" i="3" s="1"/>
  <c r="C6" i="3"/>
  <c r="C59" i="3"/>
  <c r="C42" i="3" l="1"/>
  <c r="F32" i="3"/>
  <c r="F62" i="3" s="1"/>
  <c r="F33" i="3"/>
  <c r="C27" i="3"/>
  <c r="F59" i="3"/>
  <c r="F31" i="3"/>
  <c r="F16" i="3"/>
  <c r="C67" i="3"/>
  <c r="C47" i="3" l="1"/>
  <c r="C46" i="3"/>
  <c r="C55" i="3" s="1"/>
  <c r="F70" i="3"/>
  <c r="F27" i="3"/>
  <c r="C70" i="3"/>
  <c r="F45" i="3"/>
  <c r="F47" i="3" l="1"/>
  <c r="F51" i="3" s="1"/>
  <c r="F46" i="3"/>
  <c r="C61" i="3" l="1"/>
  <c r="F69" i="3"/>
  <c r="F60" i="3"/>
  <c r="F55" i="3"/>
  <c r="F68" i="3" s="1"/>
  <c r="F71" i="3" s="1"/>
  <c r="F61" i="3"/>
  <c r="C69" i="3"/>
  <c r="C51" i="3" l="1"/>
  <c r="C60" i="3" s="1"/>
  <c r="C63" i="3" s="1"/>
  <c r="C68" i="3"/>
  <c r="C71" i="3" s="1"/>
  <c r="F63" i="3"/>
</calcChain>
</file>

<file path=xl/sharedStrings.xml><?xml version="1.0" encoding="utf-8"?>
<sst xmlns="http://schemas.openxmlformats.org/spreadsheetml/2006/main" count="104" uniqueCount="57">
  <si>
    <t>Frau</t>
  </si>
  <si>
    <t>Mann</t>
  </si>
  <si>
    <t>Schulden für Haus</t>
  </si>
  <si>
    <t>Hyperocha</t>
  </si>
  <si>
    <t>aufzuteilen</t>
  </si>
  <si>
    <t>Ausgleichszahlung an Frau</t>
  </si>
  <si>
    <t>Ausgleichszahlung an Mann</t>
  </si>
  <si>
    <t xml:space="preserve">Schulden </t>
  </si>
  <si>
    <t>Vorwegbezug Mann</t>
  </si>
  <si>
    <t>Zahlung an Mann</t>
  </si>
  <si>
    <t>Aufteilungsanteil Mann</t>
  </si>
  <si>
    <t>Vorwegbezug Frau</t>
  </si>
  <si>
    <t>Aufteilungsanteil Frau</t>
  </si>
  <si>
    <t>Zahlung an Frau</t>
  </si>
  <si>
    <t>Summe</t>
  </si>
  <si>
    <t>OGH 25.06.2019, 1 Ob 97/19z</t>
  </si>
  <si>
    <t>OGH 19.06.2018, 1 Ob 89/18x</t>
  </si>
  <si>
    <t>OGH 30.04.2018, 1 Ob 64/18w</t>
  </si>
  <si>
    <t>Entscheidungen:</t>
  </si>
  <si>
    <t>Teilungsquoten:</t>
  </si>
  <si>
    <t>Auf- oder Abwertung der eingebrachten Beträge:</t>
  </si>
  <si>
    <t>Mann übernimmt Haus und Schulden:</t>
  </si>
  <si>
    <t>Kontrollrechnung Mann:</t>
  </si>
  <si>
    <t>Kontrollrechnung Frau:</t>
  </si>
  <si>
    <t>Frau übernimmt Haus und Schulden:</t>
  </si>
  <si>
    <t>Kennwort Aufhebung Sperre: gesperrt</t>
  </si>
  <si>
    <t>OGH 21.04.2021, 1 Ob 35/21k (Wertminderung)</t>
  </si>
  <si>
    <t>OGH 20.01.2020, 1 Ob 142/19t</t>
  </si>
  <si>
    <t>mit Anklicken können die Entscheidungen im RIS aufgerufen werden</t>
  </si>
  <si>
    <t>Vorwegzuteilung an Mann für eingebrachtes Vermögen</t>
  </si>
  <si>
    <t>Vorwegzuteilung an Frau für eingebrachtes Vermögen</t>
  </si>
  <si>
    <t>Grundstück eingebracht von Mann oder Verwandten des Mannes</t>
  </si>
  <si>
    <t>Haus mit Grundstück aktueller Wert</t>
  </si>
  <si>
    <t>unbebautes Grundstück ohne Haus aktueller Wert</t>
  </si>
  <si>
    <t>Grundstück eingebracht von Frau oder Verwandten der Frau</t>
  </si>
  <si>
    <t>Geld eingebracht vom Mann oder Verwandten des Mannes</t>
  </si>
  <si>
    <t>Geld eingebracht von Frau oder Verwandten der Frau</t>
  </si>
  <si>
    <t>Hauserrichtungskosten ohne Grundstück</t>
  </si>
  <si>
    <t>Hauserrichtungskosten mit Grundstück</t>
  </si>
  <si>
    <t>Aufteilung eingebrachtes Vermögen nach Wertsteigerung /Wertverlust; strikt getrennte Bewertung von Grund und Haus</t>
  </si>
  <si>
    <t>Wertzuwachs nur Haus in Prozenten</t>
  </si>
  <si>
    <t>Wertzuwachs nur Grund in Prozenten</t>
  </si>
  <si>
    <t>Haus ohne Grundstück aktueller Wert</t>
  </si>
  <si>
    <t>Anteil Mann Grund</t>
  </si>
  <si>
    <t>Anteil Frau Grund</t>
  </si>
  <si>
    <t>Wertzuwachs Haus und Grund gemeinsam in Prozenten</t>
  </si>
  <si>
    <t>Anteil Mann Haus Errichtungskosten</t>
  </si>
  <si>
    <t>Anteil Frau Haus Errichtungskosten</t>
  </si>
  <si>
    <t>Anteil Mann an Gesamtkosten (Grund UND Haus)</t>
  </si>
  <si>
    <t>Anteil Frau an Gesamtkosten (Grund UND Haus)</t>
  </si>
  <si>
    <t>Teilungsquoten für ehelichen Zugewinn:</t>
  </si>
  <si>
    <t>Variante 2 (getrennte Bewertung Haus und Grund)</t>
  </si>
  <si>
    <t>Variante 1 (gemeinsame Bewertung Haus und Grund)</t>
  </si>
  <si>
    <t>OGH 23.03.2021, 1 Ob 6/21w (Wertminderung; gemeinsame Bewertung)</t>
  </si>
  <si>
    <t>Aktuelle Werte</t>
  </si>
  <si>
    <t>ursprüngliche Werte</t>
  </si>
  <si>
    <t>LG Wels 13.09.2019, 21 R 300/18v (getrennte Bewertung)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</si>
</sst>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0" fontId="1" fillId="0" borderId="0" xfId="0" applyNumberFormat="1" applyFont="1"/>
    <xf numFmtId="14" fontId="0" fillId="0" borderId="0" xfId="0" applyNumberFormat="1" applyAlignment="1">
      <alignment vertical="center" wrapText="1"/>
    </xf>
    <xf numFmtId="0" fontId="5" fillId="0" borderId="0" xfId="0" applyFont="1"/>
    <xf numFmtId="0" fontId="6" fillId="0" borderId="0" xfId="1" applyFont="1" applyAlignment="1">
      <alignment vertical="center" wrapText="1"/>
    </xf>
    <xf numFmtId="0" fontId="6" fillId="0" borderId="0" xfId="1" applyFont="1"/>
    <xf numFmtId="0" fontId="7" fillId="2" borderId="0" xfId="0" applyFont="1" applyFill="1"/>
    <xf numFmtId="164" fontId="1" fillId="4" borderId="0" xfId="0" applyNumberFormat="1" applyFont="1" applyFill="1"/>
    <xf numFmtId="0" fontId="7" fillId="4" borderId="0" xfId="0" applyFont="1" applyFill="1"/>
    <xf numFmtId="0" fontId="8" fillId="0" borderId="0" xfId="0" applyFont="1"/>
    <xf numFmtId="164" fontId="8" fillId="0" borderId="0" xfId="0" applyNumberFormat="1" applyFont="1"/>
    <xf numFmtId="10" fontId="5" fillId="0" borderId="0" xfId="0" applyNumberFormat="1" applyFont="1"/>
    <xf numFmtId="164" fontId="5" fillId="0" borderId="0" xfId="0" applyNumberFormat="1" applyFont="1"/>
    <xf numFmtId="0" fontId="8" fillId="5" borderId="0" xfId="0" applyFont="1" applyFill="1"/>
    <xf numFmtId="164" fontId="5" fillId="5" borderId="0" xfId="0" applyNumberFormat="1" applyFont="1" applyFill="1"/>
    <xf numFmtId="0" fontId="8" fillId="4" borderId="0" xfId="0" applyFont="1" applyFill="1"/>
    <xf numFmtId="164" fontId="5" fillId="4" borderId="0" xfId="0" applyNumberFormat="1" applyFont="1" applyFill="1"/>
    <xf numFmtId="10" fontId="5" fillId="3" borderId="1" xfId="0" applyNumberFormat="1" applyFont="1" applyFill="1" applyBorder="1" applyProtection="1">
      <protection locked="0"/>
    </xf>
    <xf numFmtId="10" fontId="5" fillId="3" borderId="2" xfId="0" applyNumberFormat="1" applyFont="1" applyFill="1" applyBorder="1" applyProtection="1">
      <protection locked="0"/>
    </xf>
    <xf numFmtId="0" fontId="7" fillId="0" borderId="0" xfId="0" applyFont="1"/>
    <xf numFmtId="10" fontId="5" fillId="4" borderId="0" xfId="0" applyNumberFormat="1" applyFont="1" applyFill="1"/>
    <xf numFmtId="10" fontId="5" fillId="5" borderId="0" xfId="0" applyNumberFormat="1" applyFont="1" applyFill="1"/>
    <xf numFmtId="0" fontId="7" fillId="5" borderId="0" xfId="0" applyFont="1" applyFill="1"/>
    <xf numFmtId="164" fontId="0" fillId="5" borderId="0" xfId="0" applyNumberFormat="1" applyFill="1"/>
    <xf numFmtId="0" fontId="8" fillId="0" borderId="5" xfId="0" applyFont="1" applyBorder="1"/>
    <xf numFmtId="164" fontId="8" fillId="0" borderId="6" xfId="0" applyNumberFormat="1" applyFont="1" applyBorder="1"/>
    <xf numFmtId="0" fontId="8" fillId="0" borderId="7" xfId="0" applyFont="1" applyBorder="1"/>
    <xf numFmtId="164" fontId="8" fillId="0" borderId="8" xfId="0" applyNumberFormat="1" applyFont="1" applyBorder="1"/>
    <xf numFmtId="0" fontId="7" fillId="4" borderId="3" xfId="0" applyFont="1" applyFill="1" applyBorder="1"/>
    <xf numFmtId="164" fontId="1" fillId="4" borderId="4" xfId="0" applyNumberFormat="1" applyFont="1" applyFill="1" applyBorder="1"/>
    <xf numFmtId="0" fontId="7" fillId="5" borderId="3" xfId="0" applyFont="1" applyFill="1" applyBorder="1"/>
    <xf numFmtId="164" fontId="0" fillId="5" borderId="4" xfId="0" applyNumberFormat="1" applyFill="1" applyBorder="1"/>
    <xf numFmtId="0" fontId="0" fillId="0" borderId="5" xfId="0" applyBorder="1"/>
    <xf numFmtId="164" fontId="0" fillId="0" borderId="6" xfId="0" applyNumberFormat="1" applyBorder="1"/>
    <xf numFmtId="0" fontId="2" fillId="7" borderId="0" xfId="0" applyFont="1" applyFill="1"/>
    <xf numFmtId="164" fontId="3" fillId="8" borderId="0" xfId="0" applyNumberFormat="1" applyFont="1" applyFill="1"/>
    <xf numFmtId="0" fontId="9" fillId="8" borderId="0" xfId="0" applyFont="1" applyFill="1" applyAlignment="1">
      <alignment horizontal="left" wrapText="1"/>
    </xf>
    <xf numFmtId="10" fontId="8" fillId="0" borderId="0" xfId="0" applyNumberFormat="1" applyFont="1"/>
    <xf numFmtId="0" fontId="8" fillId="6" borderId="0" xfId="0" applyFont="1" applyFill="1"/>
    <xf numFmtId="10" fontId="5" fillId="6" borderId="0" xfId="0" applyNumberFormat="1" applyFont="1" applyFill="1"/>
    <xf numFmtId="0" fontId="10" fillId="0" borderId="0" xfId="0" applyFont="1"/>
    <xf numFmtId="10" fontId="11" fillId="0" borderId="0" xfId="0" applyNumberFormat="1" applyFont="1"/>
    <xf numFmtId="0" fontId="3" fillId="0" borderId="0" xfId="0" applyFont="1"/>
    <xf numFmtId="164" fontId="8" fillId="9" borderId="1" xfId="0" applyNumberFormat="1" applyFont="1" applyFill="1" applyBorder="1" applyProtection="1">
      <protection locked="0"/>
    </xf>
    <xf numFmtId="164" fontId="8" fillId="9" borderId="9" xfId="0" applyNumberFormat="1" applyFont="1" applyFill="1" applyBorder="1" applyProtection="1">
      <protection locked="0"/>
    </xf>
    <xf numFmtId="164" fontId="8" fillId="9" borderId="2" xfId="0" applyNumberFormat="1" applyFont="1" applyFill="1" applyBorder="1" applyProtection="1">
      <protection locked="0"/>
    </xf>
    <xf numFmtId="164" fontId="8" fillId="9" borderId="0" xfId="0" applyNumberFormat="1" applyFont="1" applyFill="1" applyProtection="1">
      <protection locked="0"/>
    </xf>
    <xf numFmtId="0" fontId="7" fillId="6" borderId="0" xfId="0" applyFont="1" applyFill="1"/>
    <xf numFmtId="0" fontId="0" fillId="6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s.bka.gv.at/Dokument.wxe?ResultFunctionToken=c913d930-0333-4bba-a94d-cbe1bed3bafc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430_OGH0002_0010OB00064_18W0000_000" TargetMode="External"/><Relationship Id="rId2" Type="http://schemas.openxmlformats.org/officeDocument/2006/relationships/hyperlink" Target="https://www.ris.bka.gv.at/Dokument.wxe?Abfrage=Justiz&amp;Dokumentnummer=JJT_20210323_OGH0002_0010OB00006_21W0000_000" TargetMode="External"/><Relationship Id="rId1" Type="http://schemas.openxmlformats.org/officeDocument/2006/relationships/hyperlink" Target="https://www.ris.bka.gv.at/Dokument.wxe?Abfrage=Justiz&amp;Dokumentnummer=JJT_20200121_OGH0002_0010OB00142_19T0000_00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90625_OGH0002_0010OB00097_19Z0000_000" TargetMode="External"/><Relationship Id="rId4" Type="http://schemas.openxmlformats.org/officeDocument/2006/relationships/hyperlink" Target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619_OGH0002_0010OB00089_18X0000_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F86"/>
  <sheetViews>
    <sheetView tabSelected="1" topLeftCell="A42" workbookViewId="0">
      <selection activeCell="C60" sqref="C60"/>
    </sheetView>
  </sheetViews>
  <sheetFormatPr baseColWidth="10" defaultRowHeight="14.5" x14ac:dyDescent="0.35"/>
  <cols>
    <col min="1" max="1" width="3.54296875" customWidth="1"/>
    <col min="2" max="2" width="60" customWidth="1"/>
    <col min="3" max="3" width="13.7265625" style="2" bestFit="1" customWidth="1"/>
    <col min="4" max="4" width="7.08984375" customWidth="1"/>
    <col min="5" max="5" width="66.54296875" customWidth="1"/>
    <col min="6" max="6" width="15.54296875" customWidth="1"/>
  </cols>
  <sheetData>
    <row r="1" spans="2:6" ht="53.15" customHeight="1" x14ac:dyDescent="0.45">
      <c r="B1" s="39" t="s">
        <v>39</v>
      </c>
      <c r="C1" s="38"/>
      <c r="D1" s="38"/>
      <c r="E1" s="38"/>
      <c r="F1" s="38"/>
    </row>
    <row r="2" spans="2:6" ht="15.5" x14ac:dyDescent="0.35">
      <c r="B2" s="12"/>
      <c r="C2" s="12"/>
    </row>
    <row r="3" spans="2:6" ht="18.5" x14ac:dyDescent="0.45">
      <c r="B3" s="9" t="s">
        <v>50</v>
      </c>
      <c r="C3" s="4"/>
    </row>
    <row r="4" spans="2:6" ht="16" thickBot="1" x14ac:dyDescent="0.4">
      <c r="B4" s="6"/>
      <c r="C4" s="14"/>
    </row>
    <row r="5" spans="2:6" ht="15.5" x14ac:dyDescent="0.35">
      <c r="B5" s="6" t="s">
        <v>1</v>
      </c>
      <c r="C5" s="20">
        <v>0.5</v>
      </c>
    </row>
    <row r="6" spans="2:6" ht="16" thickBot="1" x14ac:dyDescent="0.4">
      <c r="B6" s="6" t="s">
        <v>0</v>
      </c>
      <c r="C6" s="21">
        <f>1-C5</f>
        <v>0.5</v>
      </c>
    </row>
    <row r="7" spans="2:6" ht="15.5" x14ac:dyDescent="0.35">
      <c r="B7" s="12"/>
      <c r="C7" s="12"/>
    </row>
    <row r="8" spans="2:6" ht="18.5" x14ac:dyDescent="0.45">
      <c r="B8" s="9" t="s">
        <v>52</v>
      </c>
      <c r="C8" s="9"/>
      <c r="E8" s="9" t="s">
        <v>51</v>
      </c>
      <c r="F8" s="9"/>
    </row>
    <row r="9" spans="2:6" ht="18.5" x14ac:dyDescent="0.45">
      <c r="B9" s="50"/>
      <c r="C9" s="50"/>
      <c r="D9" s="51"/>
      <c r="E9" s="50"/>
      <c r="F9" s="50"/>
    </row>
    <row r="10" spans="2:6" ht="19" thickBot="1" x14ac:dyDescent="0.5">
      <c r="B10" s="9" t="s">
        <v>55</v>
      </c>
      <c r="C10" s="9"/>
      <c r="E10" s="9" t="s">
        <v>55</v>
      </c>
      <c r="F10" s="9"/>
    </row>
    <row r="11" spans="2:6" ht="15.5" x14ac:dyDescent="0.35">
      <c r="B11" s="12" t="s">
        <v>35</v>
      </c>
      <c r="C11" s="46">
        <v>0</v>
      </c>
      <c r="E11" s="12" t="s">
        <v>35</v>
      </c>
      <c r="F11" s="13">
        <f>C11</f>
        <v>0</v>
      </c>
    </row>
    <row r="12" spans="2:6" ht="15.5" x14ac:dyDescent="0.35">
      <c r="B12" s="12" t="s">
        <v>31</v>
      </c>
      <c r="C12" s="47">
        <v>0</v>
      </c>
      <c r="E12" s="12" t="s">
        <v>31</v>
      </c>
      <c r="F12" s="13">
        <f t="shared" ref="F12:F23" si="0">C12</f>
        <v>0</v>
      </c>
    </row>
    <row r="13" spans="2:6" ht="15.5" x14ac:dyDescent="0.35">
      <c r="B13" s="12" t="s">
        <v>36</v>
      </c>
      <c r="C13" s="47">
        <v>0</v>
      </c>
      <c r="E13" s="12" t="s">
        <v>36</v>
      </c>
      <c r="F13" s="13">
        <f t="shared" si="0"/>
        <v>0</v>
      </c>
    </row>
    <row r="14" spans="2:6" ht="15.5" x14ac:dyDescent="0.35">
      <c r="B14" s="12" t="s">
        <v>34</v>
      </c>
      <c r="C14" s="47">
        <v>150000</v>
      </c>
      <c r="E14" s="12" t="s">
        <v>34</v>
      </c>
      <c r="F14" s="13">
        <f t="shared" si="0"/>
        <v>150000</v>
      </c>
    </row>
    <row r="15" spans="2:6" ht="15.5" x14ac:dyDescent="0.35">
      <c r="B15" s="12" t="s">
        <v>37</v>
      </c>
      <c r="C15" s="47">
        <v>450000</v>
      </c>
      <c r="E15" s="12" t="s">
        <v>37</v>
      </c>
      <c r="F15" s="13">
        <f t="shared" si="0"/>
        <v>450000</v>
      </c>
    </row>
    <row r="16" spans="2:6" ht="16" thickBot="1" x14ac:dyDescent="0.4">
      <c r="B16" s="12" t="s">
        <v>38</v>
      </c>
      <c r="C16" s="48">
        <f>C15+C12+C14</f>
        <v>600000</v>
      </c>
      <c r="E16" s="12" t="s">
        <v>38</v>
      </c>
      <c r="F16" s="13">
        <f t="shared" si="0"/>
        <v>600000</v>
      </c>
    </row>
    <row r="17" spans="2:6" ht="15.5" x14ac:dyDescent="0.35">
      <c r="B17" s="12"/>
      <c r="C17" s="49"/>
      <c r="E17" s="12"/>
      <c r="F17" s="13"/>
    </row>
    <row r="18" spans="2:6" ht="15.5" x14ac:dyDescent="0.35">
      <c r="B18" s="12"/>
      <c r="C18" s="51"/>
      <c r="E18" s="12"/>
      <c r="F18" s="13"/>
    </row>
    <row r="19" spans="2:6" ht="19" thickBot="1" x14ac:dyDescent="0.5">
      <c r="B19" s="9" t="s">
        <v>54</v>
      </c>
      <c r="C19" s="9"/>
      <c r="E19" s="9" t="s">
        <v>54</v>
      </c>
      <c r="F19" s="9"/>
    </row>
    <row r="20" spans="2:6" ht="15.5" x14ac:dyDescent="0.35">
      <c r="B20" s="12" t="s">
        <v>32</v>
      </c>
      <c r="C20" s="46">
        <v>1200000</v>
      </c>
      <c r="E20" s="12" t="s">
        <v>32</v>
      </c>
      <c r="F20" s="13">
        <f t="shared" si="0"/>
        <v>1200000</v>
      </c>
    </row>
    <row r="21" spans="2:6" ht="15.5" x14ac:dyDescent="0.35">
      <c r="B21" s="12" t="s">
        <v>42</v>
      </c>
      <c r="C21" s="47">
        <v>800000</v>
      </c>
      <c r="E21" s="12" t="s">
        <v>42</v>
      </c>
      <c r="F21" s="13">
        <f t="shared" si="0"/>
        <v>800000</v>
      </c>
    </row>
    <row r="22" spans="2:6" ht="15.5" x14ac:dyDescent="0.35">
      <c r="B22" s="12" t="s">
        <v>33</v>
      </c>
      <c r="C22" s="47">
        <v>400000</v>
      </c>
      <c r="E22" s="12" t="s">
        <v>33</v>
      </c>
      <c r="F22" s="13">
        <f t="shared" si="0"/>
        <v>400000</v>
      </c>
    </row>
    <row r="23" spans="2:6" ht="16" thickBot="1" x14ac:dyDescent="0.4">
      <c r="B23" s="12" t="s">
        <v>2</v>
      </c>
      <c r="C23" s="48">
        <v>-150000</v>
      </c>
      <c r="E23" s="12" t="s">
        <v>2</v>
      </c>
      <c r="F23" s="13">
        <f t="shared" si="0"/>
        <v>-150000</v>
      </c>
    </row>
    <row r="24" spans="2:6" ht="15.5" x14ac:dyDescent="0.35">
      <c r="B24" s="12"/>
      <c r="C24" s="13"/>
      <c r="E24" s="12"/>
      <c r="F24" s="13"/>
    </row>
    <row r="25" spans="2:6" ht="15.5" x14ac:dyDescent="0.35">
      <c r="B25" s="43" t="s">
        <v>41</v>
      </c>
      <c r="C25" s="40">
        <f>IF(C11+C14=0,1,C22/(C12+C14))</f>
        <v>2.6666666666666665</v>
      </c>
      <c r="E25" s="6" t="s">
        <v>41</v>
      </c>
      <c r="F25" s="14">
        <f>C25</f>
        <v>2.6666666666666665</v>
      </c>
    </row>
    <row r="26" spans="2:6" ht="15.5" x14ac:dyDescent="0.35">
      <c r="B26" s="43" t="s">
        <v>40</v>
      </c>
      <c r="C26" s="40">
        <f>C21/C15</f>
        <v>1.7777777777777777</v>
      </c>
      <c r="E26" s="6" t="s">
        <v>40</v>
      </c>
      <c r="F26" s="14">
        <f>C26</f>
        <v>1.7777777777777777</v>
      </c>
    </row>
    <row r="27" spans="2:6" ht="15.5" x14ac:dyDescent="0.35">
      <c r="B27" s="6" t="s">
        <v>45</v>
      </c>
      <c r="C27" s="14">
        <f>C20/C16</f>
        <v>2</v>
      </c>
      <c r="E27" s="43" t="s">
        <v>45</v>
      </c>
      <c r="F27" s="44">
        <f>C27</f>
        <v>2</v>
      </c>
    </row>
    <row r="28" spans="2:6" ht="15.5" x14ac:dyDescent="0.35">
      <c r="B28" s="12"/>
      <c r="C28" s="13"/>
      <c r="E28" s="12"/>
      <c r="F28" s="13"/>
    </row>
    <row r="29" spans="2:6" ht="18.5" x14ac:dyDescent="0.45">
      <c r="B29" s="9" t="s">
        <v>20</v>
      </c>
      <c r="C29" s="3"/>
      <c r="E29" s="9" t="s">
        <v>20</v>
      </c>
      <c r="F29" s="3"/>
    </row>
    <row r="30" spans="2:6" x14ac:dyDescent="0.35">
      <c r="C30"/>
    </row>
    <row r="31" spans="2:6" ht="15.5" x14ac:dyDescent="0.35">
      <c r="B31" s="12" t="s">
        <v>3</v>
      </c>
      <c r="E31" s="12" t="s">
        <v>3</v>
      </c>
      <c r="F31" s="15">
        <f>F20+F23</f>
        <v>1050000</v>
      </c>
    </row>
    <row r="32" spans="2:6" ht="15.5" x14ac:dyDescent="0.35">
      <c r="B32" s="16" t="s">
        <v>29</v>
      </c>
      <c r="C32" s="19">
        <f>(C11+C12)/C16*(C20+C23)</f>
        <v>0</v>
      </c>
      <c r="E32" s="16" t="s">
        <v>29</v>
      </c>
      <c r="F32" s="17">
        <f>(C22*C37)+C11*C26</f>
        <v>0</v>
      </c>
    </row>
    <row r="33" spans="2:6" ht="15.5" x14ac:dyDescent="0.35">
      <c r="B33" s="18" t="s">
        <v>30</v>
      </c>
      <c r="C33" s="19">
        <f>(C13+C14)/C16*C20</f>
        <v>300000</v>
      </c>
      <c r="E33" s="18" t="s">
        <v>30</v>
      </c>
      <c r="F33" s="17">
        <f>(C22*C38)+C13*C26</f>
        <v>400000</v>
      </c>
    </row>
    <row r="34" spans="2:6" ht="15.5" x14ac:dyDescent="0.35">
      <c r="B34" s="12"/>
      <c r="C34" s="13"/>
      <c r="E34" s="12"/>
      <c r="F34" s="13"/>
    </row>
    <row r="35" spans="2:6" ht="18.5" x14ac:dyDescent="0.45">
      <c r="B35" s="9" t="s">
        <v>19</v>
      </c>
      <c r="C35" s="9"/>
      <c r="E35" s="9" t="s">
        <v>19</v>
      </c>
      <c r="F35" s="9"/>
    </row>
    <row r="36" spans="2:6" ht="15.5" x14ac:dyDescent="0.35">
      <c r="B36" s="12"/>
      <c r="C36" s="12"/>
      <c r="E36" s="12"/>
      <c r="F36" s="12"/>
    </row>
    <row r="37" spans="2:6" ht="15.5" x14ac:dyDescent="0.35">
      <c r="B37" s="16" t="s">
        <v>43</v>
      </c>
      <c r="C37" s="24">
        <f>C12/(C12+C14)</f>
        <v>0</v>
      </c>
      <c r="E37" s="16" t="s">
        <v>43</v>
      </c>
      <c r="F37" s="24">
        <f>C37</f>
        <v>0</v>
      </c>
    </row>
    <row r="38" spans="2:6" ht="15.5" x14ac:dyDescent="0.35">
      <c r="B38" s="18" t="s">
        <v>44</v>
      </c>
      <c r="C38" s="23">
        <f>C14/(C12+C14)</f>
        <v>1</v>
      </c>
      <c r="E38" s="18" t="s">
        <v>44</v>
      </c>
      <c r="F38" s="24">
        <f t="shared" ref="F38:F40" si="1">C38</f>
        <v>1</v>
      </c>
    </row>
    <row r="39" spans="2:6" ht="15.5" x14ac:dyDescent="0.35">
      <c r="B39" s="16" t="s">
        <v>46</v>
      </c>
      <c r="C39" s="24">
        <f>C11/C15</f>
        <v>0</v>
      </c>
      <c r="E39" s="16" t="s">
        <v>46</v>
      </c>
      <c r="F39" s="24">
        <f t="shared" si="1"/>
        <v>0</v>
      </c>
    </row>
    <row r="40" spans="2:6" ht="15.5" x14ac:dyDescent="0.35">
      <c r="B40" s="18" t="s">
        <v>47</v>
      </c>
      <c r="C40" s="23">
        <f>C13/(C15)</f>
        <v>0</v>
      </c>
      <c r="E40" s="18" t="s">
        <v>47</v>
      </c>
      <c r="F40" s="24">
        <f t="shared" si="1"/>
        <v>0</v>
      </c>
    </row>
    <row r="41" spans="2:6" ht="15.5" x14ac:dyDescent="0.35">
      <c r="B41" s="41"/>
      <c r="C41" s="41"/>
      <c r="E41" s="41"/>
      <c r="F41" s="42"/>
    </row>
    <row r="42" spans="2:6" ht="15.5" x14ac:dyDescent="0.35">
      <c r="B42" s="16" t="s">
        <v>48</v>
      </c>
      <c r="C42" s="24">
        <f>(BC11+C12)/C16</f>
        <v>0</v>
      </c>
      <c r="E42" s="41"/>
      <c r="F42" s="42"/>
    </row>
    <row r="43" spans="2:6" ht="15.5" x14ac:dyDescent="0.35">
      <c r="B43" s="18" t="s">
        <v>49</v>
      </c>
      <c r="C43" s="23">
        <f>(C14+C13)/C16</f>
        <v>0.25</v>
      </c>
      <c r="E43" s="41"/>
      <c r="F43" s="42"/>
    </row>
    <row r="44" spans="2:6" ht="15.5" x14ac:dyDescent="0.35">
      <c r="B44" s="12"/>
      <c r="C44" s="13"/>
      <c r="E44" s="12"/>
      <c r="F44" s="13"/>
    </row>
    <row r="45" spans="2:6" ht="15.5" x14ac:dyDescent="0.35">
      <c r="B45" s="12" t="s">
        <v>4</v>
      </c>
      <c r="C45" s="15">
        <f>C20+C23-C32-C33</f>
        <v>750000</v>
      </c>
      <c r="E45" s="12" t="s">
        <v>4</v>
      </c>
      <c r="F45" s="15">
        <f>F31-F32-F33</f>
        <v>650000</v>
      </c>
    </row>
    <row r="46" spans="2:6" ht="15.5" x14ac:dyDescent="0.35">
      <c r="B46" s="16" t="s">
        <v>10</v>
      </c>
      <c r="C46" s="17">
        <f>$C$45*$C$5</f>
        <v>375000</v>
      </c>
      <c r="E46" s="16" t="s">
        <v>10</v>
      </c>
      <c r="F46" s="17">
        <f>$F$45*$C$5</f>
        <v>325000</v>
      </c>
    </row>
    <row r="47" spans="2:6" ht="15.5" x14ac:dyDescent="0.35">
      <c r="B47" s="18" t="s">
        <v>12</v>
      </c>
      <c r="C47" s="19">
        <f>$C$45*$C$6</f>
        <v>375000</v>
      </c>
      <c r="E47" s="18" t="s">
        <v>12</v>
      </c>
      <c r="F47" s="17">
        <f>$F$45*$C$6</f>
        <v>325000</v>
      </c>
    </row>
    <row r="48" spans="2:6" x14ac:dyDescent="0.35">
      <c r="F48" s="2"/>
    </row>
    <row r="49" spans="2:6" ht="18.5" x14ac:dyDescent="0.45">
      <c r="B49" s="25" t="s">
        <v>21</v>
      </c>
      <c r="C49" s="26"/>
      <c r="E49" s="25" t="s">
        <v>21</v>
      </c>
      <c r="F49" s="26"/>
    </row>
    <row r="50" spans="2:6" x14ac:dyDescent="0.35">
      <c r="C50"/>
    </row>
    <row r="51" spans="2:6" ht="15.5" x14ac:dyDescent="0.35">
      <c r="B51" s="6" t="s">
        <v>5</v>
      </c>
      <c r="C51" s="15">
        <f>C47+C33</f>
        <v>675000</v>
      </c>
      <c r="E51" s="6" t="s">
        <v>5</v>
      </c>
      <c r="F51" s="15">
        <f>F33+F47</f>
        <v>725000</v>
      </c>
    </row>
    <row r="52" spans="2:6" x14ac:dyDescent="0.35">
      <c r="F52" s="2"/>
    </row>
    <row r="53" spans="2:6" ht="18.5" x14ac:dyDescent="0.45">
      <c r="B53" s="11" t="s">
        <v>24</v>
      </c>
      <c r="C53" s="10"/>
      <c r="E53" s="11" t="s">
        <v>24</v>
      </c>
      <c r="F53" s="10"/>
    </row>
    <row r="54" spans="2:6" x14ac:dyDescent="0.35">
      <c r="C54"/>
    </row>
    <row r="55" spans="2:6" ht="15.5" x14ac:dyDescent="0.35">
      <c r="B55" s="6" t="s">
        <v>6</v>
      </c>
      <c r="C55" s="15">
        <f>$C$32+$C$46</f>
        <v>375000</v>
      </c>
      <c r="E55" s="6" t="s">
        <v>6</v>
      </c>
      <c r="F55" s="15">
        <f>F47+F32</f>
        <v>325000</v>
      </c>
    </row>
    <row r="56" spans="2:6" ht="15" thickBot="1" x14ac:dyDescent="0.4">
      <c r="F56" s="2"/>
    </row>
    <row r="57" spans="2:6" ht="18.5" x14ac:dyDescent="0.45">
      <c r="B57" s="33" t="s">
        <v>22</v>
      </c>
      <c r="C57" s="34"/>
      <c r="E57" s="33" t="s">
        <v>22</v>
      </c>
      <c r="F57" s="34"/>
    </row>
    <row r="58" spans="2:6" x14ac:dyDescent="0.35">
      <c r="B58" s="35"/>
      <c r="C58" s="36"/>
      <c r="E58" s="35"/>
      <c r="F58" s="36"/>
    </row>
    <row r="59" spans="2:6" ht="15.5" x14ac:dyDescent="0.35">
      <c r="B59" s="27" t="s">
        <v>7</v>
      </c>
      <c r="C59" s="28">
        <f>C23</f>
        <v>-150000</v>
      </c>
      <c r="E59" s="27" t="s">
        <v>7</v>
      </c>
      <c r="F59" s="28">
        <f>F23</f>
        <v>-150000</v>
      </c>
    </row>
    <row r="60" spans="2:6" ht="15.5" x14ac:dyDescent="0.35">
      <c r="B60" s="27" t="s">
        <v>13</v>
      </c>
      <c r="C60" s="28">
        <f>C51</f>
        <v>675000</v>
      </c>
      <c r="E60" s="27" t="s">
        <v>13</v>
      </c>
      <c r="F60" s="28">
        <f>F51</f>
        <v>725000</v>
      </c>
    </row>
    <row r="61" spans="2:6" ht="15.5" x14ac:dyDescent="0.35">
      <c r="B61" s="27" t="s">
        <v>10</v>
      </c>
      <c r="C61" s="28">
        <f>C47</f>
        <v>375000</v>
      </c>
      <c r="E61" s="27" t="s">
        <v>10</v>
      </c>
      <c r="F61" s="28">
        <f>F47</f>
        <v>325000</v>
      </c>
    </row>
    <row r="62" spans="2:6" ht="15.5" x14ac:dyDescent="0.35">
      <c r="B62" s="27" t="s">
        <v>8</v>
      </c>
      <c r="C62" s="28">
        <f>$C$32</f>
        <v>0</v>
      </c>
      <c r="E62" s="27" t="s">
        <v>8</v>
      </c>
      <c r="F62" s="28">
        <f>F32</f>
        <v>0</v>
      </c>
    </row>
    <row r="63" spans="2:6" ht="16" thickBot="1" x14ac:dyDescent="0.4">
      <c r="B63" s="29" t="s">
        <v>14</v>
      </c>
      <c r="C63" s="30">
        <f>C59*-1+C60+C61+C62</f>
        <v>1200000</v>
      </c>
      <c r="E63" s="29" t="s">
        <v>14</v>
      </c>
      <c r="F63" s="30">
        <f>F59*-1+F60+F61+F62</f>
        <v>1200000</v>
      </c>
    </row>
    <row r="64" spans="2:6" ht="15" thickBot="1" x14ac:dyDescent="0.4">
      <c r="F64" s="2"/>
    </row>
    <row r="65" spans="2:6" ht="18.5" x14ac:dyDescent="0.45">
      <c r="B65" s="31" t="s">
        <v>23</v>
      </c>
      <c r="C65" s="32"/>
      <c r="E65" s="31" t="s">
        <v>23</v>
      </c>
      <c r="F65" s="32"/>
    </row>
    <row r="66" spans="2:6" x14ac:dyDescent="0.35">
      <c r="B66" s="35"/>
      <c r="C66" s="36"/>
      <c r="E66" s="35"/>
      <c r="F66" s="36"/>
    </row>
    <row r="67" spans="2:6" ht="15.5" x14ac:dyDescent="0.35">
      <c r="B67" s="27" t="s">
        <v>7</v>
      </c>
      <c r="C67" s="28">
        <f>C23</f>
        <v>-150000</v>
      </c>
      <c r="E67" s="27" t="s">
        <v>7</v>
      </c>
      <c r="F67" s="28">
        <f>F23</f>
        <v>-150000</v>
      </c>
    </row>
    <row r="68" spans="2:6" ht="15.5" x14ac:dyDescent="0.35">
      <c r="B68" s="27" t="s">
        <v>9</v>
      </c>
      <c r="C68" s="28">
        <f>C55</f>
        <v>375000</v>
      </c>
      <c r="E68" s="27" t="s">
        <v>9</v>
      </c>
      <c r="F68" s="28">
        <f>F55</f>
        <v>325000</v>
      </c>
    </row>
    <row r="69" spans="2:6" ht="15.5" x14ac:dyDescent="0.35">
      <c r="B69" s="27" t="s">
        <v>12</v>
      </c>
      <c r="C69" s="28">
        <f>C47</f>
        <v>375000</v>
      </c>
      <c r="E69" s="27" t="s">
        <v>12</v>
      </c>
      <c r="F69" s="28">
        <f>F47</f>
        <v>325000</v>
      </c>
    </row>
    <row r="70" spans="2:6" ht="15.5" x14ac:dyDescent="0.35">
      <c r="B70" s="27" t="s">
        <v>11</v>
      </c>
      <c r="C70" s="28">
        <f>C33</f>
        <v>300000</v>
      </c>
      <c r="E70" s="27" t="s">
        <v>11</v>
      </c>
      <c r="F70" s="28">
        <f>F33</f>
        <v>400000</v>
      </c>
    </row>
    <row r="71" spans="2:6" ht="16" thickBot="1" x14ac:dyDescent="0.4">
      <c r="B71" s="29" t="s">
        <v>14</v>
      </c>
      <c r="C71" s="30">
        <f>C67*-1+C68+C69+C70</f>
        <v>1200000</v>
      </c>
      <c r="D71" s="1"/>
      <c r="E71" s="29" t="s">
        <v>14</v>
      </c>
      <c r="F71" s="30">
        <f>F67*-1+F68+F69+F70</f>
        <v>1200000</v>
      </c>
    </row>
    <row r="73" spans="2:6" ht="18.5" x14ac:dyDescent="0.45">
      <c r="B73" s="22" t="s">
        <v>18</v>
      </c>
    </row>
    <row r="75" spans="2:6" x14ac:dyDescent="0.35">
      <c r="B75" t="s">
        <v>28</v>
      </c>
    </row>
    <row r="77" spans="2:6" ht="18.5" x14ac:dyDescent="0.35">
      <c r="B77" s="7" t="s">
        <v>15</v>
      </c>
      <c r="C77" s="5"/>
    </row>
    <row r="78" spans="2:6" ht="18.5" x14ac:dyDescent="0.45">
      <c r="B78" s="8" t="s">
        <v>16</v>
      </c>
    </row>
    <row r="79" spans="2:6" ht="18.5" x14ac:dyDescent="0.45">
      <c r="B79" s="8" t="s">
        <v>17</v>
      </c>
    </row>
    <row r="80" spans="2:6" ht="18.5" x14ac:dyDescent="0.45">
      <c r="B80" s="8" t="s">
        <v>27</v>
      </c>
    </row>
    <row r="81" spans="2:2" ht="18.5" x14ac:dyDescent="0.45">
      <c r="B81" s="8" t="s">
        <v>53</v>
      </c>
    </row>
    <row r="82" spans="2:2" ht="18.5" x14ac:dyDescent="0.45">
      <c r="B82" s="8" t="s">
        <v>26</v>
      </c>
    </row>
    <row r="83" spans="2:2" ht="18.5" x14ac:dyDescent="0.45">
      <c r="B83" s="8"/>
    </row>
    <row r="84" spans="2:2" ht="18.5" x14ac:dyDescent="0.45">
      <c r="B84" s="45" t="s">
        <v>56</v>
      </c>
    </row>
    <row r="86" spans="2:2" x14ac:dyDescent="0.35">
      <c r="B86" s="37" t="s">
        <v>25</v>
      </c>
    </row>
  </sheetData>
  <sheetProtection algorithmName="SHA-512" hashValue="fyAjOZ9NZdgAUiYhYIXEnBa5EfNMDr1+RsjXgqRx28yTiq3SmPXa357Hf7xjT9VYot8Sc3awK7h8n+4Yd+hJww==" saltValue="LAKIyLEkNBC9fWqmr95B6w==" spinCount="100000" sheet="1" objects="1" scenarios="1"/>
  <hyperlinks>
    <hyperlink ref="B80" r:id="rId1" xr:uid="{00000000-0004-0000-0100-000000000000}"/>
    <hyperlink ref="B81" r:id="rId2" display="OGH 23.03.2021, 1 Ob 6/21w" xr:uid="{00000000-0004-0000-0100-000001000000}"/>
    <hyperlink ref="B79" r:id="rId3" display="https://www.ris.bka.gv.at/Dokument.wxe?ResultFunctionToken=c913d930-0333-4bba-a94d-cbe1bed3bafc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430_OGH0002_0010OB00064_18W0000_000" xr:uid="{00000000-0004-0000-0100-000002000000}"/>
    <hyperlink ref="B78" r:id="rId4" display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80619_OGH0002_0010OB00089_18X0000_000" xr:uid="{00000000-0004-0000-0100-000003000000}"/>
    <hyperlink ref="B77" r:id="rId5" display="https://www.ris.bka.gv.at/Dokument.wxe?ResultFunctionToken=f7a46413-5803-40fd-b919-042dc89f6235&amp;Position=1&amp;SkipToDocumentPage=True&amp;Abfrage=Justiz&amp;Gericht=&amp;Rechtssatznummer=&amp;Rechtssatz=&amp;Fundstelle=&amp;AenderungenSeit=Undefined&amp;SucheNachRechtssatz=False&amp;SucheNachText=True&amp;GZ=&amp;VonDatum=&amp;BisDatum=04.10.2019&amp;Norm=&amp;ImRisSeitVonDatum=&amp;ImRisSeitBisDatum=&amp;ImRisSeit=Undefined&amp;ResultPageSize=100&amp;Suchworte=Einbringungsquote&amp;Dokumentnummer=JJT_20190625_OGH0002_0010OB00097_19Z0000_000" xr:uid="{00000000-0004-0000-0100-000004000000}"/>
  </hyperlinks>
  <pageMargins left="0.7" right="0.7" top="0.78740157499999996" bottom="0.78740157499999996" header="0.3" footer="0.3"/>
  <pageSetup paperSize="9" scale="87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Einbringungsquote (aktuell J.)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cp:lastPrinted>2019-10-05T06:23:07Z</cp:lastPrinted>
  <dcterms:created xsi:type="dcterms:W3CDTF">2019-01-26T17:11:34Z</dcterms:created>
  <dcterms:modified xsi:type="dcterms:W3CDTF">2022-11-28T16:48:22Z</dcterms:modified>
</cp:coreProperties>
</file>